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x100s1-2\共有\R8年度一件\R8　サプライチェーン省エネ推進補助事業\"/>
    </mc:Choice>
  </mc:AlternateContent>
  <xr:revisionPtr revIDLastSave="0" documentId="13_ncr:1_{5F5D15C8-E017-47FF-A66E-B144E89EEE1F}" xr6:coauthVersionLast="47" xr6:coauthVersionMax="47" xr10:uidLastSave="{00000000-0000-0000-0000-000000000000}"/>
  <bookViews>
    <workbookView xWindow="-110" yWindow="-110" windowWidth="19420" windowHeight="10300" xr2:uid="{350CF878-FD3C-47D0-B2F7-E898C0B37260}"/>
  </bookViews>
  <sheets>
    <sheet name="照明" sheetId="1" r:id="rId1"/>
    <sheet name="空調"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3" i="1" l="1"/>
  <c r="Q13" i="1"/>
  <c r="J13" i="1"/>
  <c r="G13" i="1"/>
  <c r="T12" i="1"/>
  <c r="Q12" i="1"/>
  <c r="U12" i="1" s="1"/>
  <c r="W12" i="1" s="1"/>
  <c r="J12" i="1"/>
  <c r="G12" i="1"/>
  <c r="K13" i="1" l="1"/>
  <c r="M13" i="1" s="1"/>
  <c r="U13" i="1"/>
  <c r="W13" i="1" s="1"/>
  <c r="K12" i="1"/>
  <c r="M12" i="1" s="1"/>
  <c r="X12" i="1" s="1"/>
  <c r="X13" i="1" l="1"/>
  <c r="J13" i="2" l="1"/>
  <c r="J12" i="2"/>
  <c r="J11" i="2"/>
  <c r="J10" i="2"/>
  <c r="N13" i="2"/>
  <c r="M13" i="2"/>
  <c r="H13" i="2"/>
  <c r="N12" i="2"/>
  <c r="M12" i="2"/>
  <c r="H12" i="2"/>
  <c r="N11" i="2"/>
  <c r="M11" i="2"/>
  <c r="H11" i="2"/>
  <c r="N10" i="2"/>
  <c r="M10" i="2"/>
  <c r="H10" i="2"/>
  <c r="O10" i="2" s="1"/>
  <c r="K9" i="2"/>
  <c r="M9" i="2" s="1"/>
  <c r="F9" i="2"/>
  <c r="H9" i="2" s="1"/>
  <c r="E9" i="2"/>
  <c r="J9" i="2" s="1"/>
  <c r="K8" i="2"/>
  <c r="F8" i="2"/>
  <c r="J8" i="2"/>
  <c r="U14" i="1"/>
  <c r="T8" i="1"/>
  <c r="T14" i="1"/>
  <c r="T11" i="1"/>
  <c r="T10" i="1"/>
  <c r="T9" i="1"/>
  <c r="Q14" i="1"/>
  <c r="Q11" i="1"/>
  <c r="U11" i="1" s="1"/>
  <c r="W11" i="1" s="1"/>
  <c r="Q10" i="1"/>
  <c r="Q9" i="1"/>
  <c r="U9" i="1" s="1"/>
  <c r="W9" i="1" s="1"/>
  <c r="Q8" i="1"/>
  <c r="O15" i="1"/>
  <c r="G14" i="1"/>
  <c r="G11" i="1"/>
  <c r="G10" i="1"/>
  <c r="G9" i="1"/>
  <c r="G8" i="1"/>
  <c r="J14" i="1"/>
  <c r="J11" i="1"/>
  <c r="J10" i="1"/>
  <c r="J9" i="1"/>
  <c r="J8" i="1"/>
  <c r="E15" i="1"/>
  <c r="O11" i="2" l="1"/>
  <c r="U10" i="1"/>
  <c r="W10" i="1" s="1"/>
  <c r="U8" i="1"/>
  <c r="W8" i="1" s="1"/>
  <c r="O12" i="2"/>
  <c r="O13" i="2"/>
  <c r="F14" i="2"/>
  <c r="K14" i="2"/>
  <c r="H8" i="2"/>
  <c r="H14" i="2" s="1"/>
  <c r="N9" i="2"/>
  <c r="O9" i="2"/>
  <c r="M8" i="2"/>
  <c r="M14" i="2" s="1"/>
  <c r="N8" i="2"/>
  <c r="N14" i="2" s="1"/>
  <c r="W14" i="1"/>
  <c r="K8" i="1"/>
  <c r="K9" i="1"/>
  <c r="M9" i="1" s="1"/>
  <c r="X9" i="1" s="1"/>
  <c r="K11" i="1"/>
  <c r="M11" i="1" s="1"/>
  <c r="X11" i="1" s="1"/>
  <c r="K10" i="1"/>
  <c r="M10" i="1" s="1"/>
  <c r="K14" i="1"/>
  <c r="M14" i="1" s="1"/>
  <c r="M8" i="1"/>
  <c r="O8" i="2" l="1"/>
  <c r="O14" i="2" s="1"/>
  <c r="O15" i="2" s="1"/>
  <c r="X10" i="1"/>
  <c r="U15" i="1"/>
  <c r="W15" i="1"/>
  <c r="X14" i="1"/>
  <c r="K15" i="1"/>
  <c r="X16" i="1" s="1"/>
  <c r="M15" i="1"/>
  <c r="X8" i="1"/>
  <c r="X15" i="1" l="1"/>
</calcChain>
</file>

<file path=xl/sharedStrings.xml><?xml version="1.0" encoding="utf-8"?>
<sst xmlns="http://schemas.openxmlformats.org/spreadsheetml/2006/main" count="97" uniqueCount="58">
  <si>
    <t>〇〇株式会社</t>
    <rPh sb="2" eb="6">
      <t>カブシキガイシャ</t>
    </rPh>
    <phoneticPr fontId="1"/>
  </si>
  <si>
    <t>No</t>
    <phoneticPr fontId="1"/>
  </si>
  <si>
    <t>設置場所</t>
    <rPh sb="0" eb="2">
      <t>セッチ</t>
    </rPh>
    <rPh sb="2" eb="4">
      <t>バショ</t>
    </rPh>
    <phoneticPr fontId="1"/>
  </si>
  <si>
    <t>既設照明器具　型式</t>
  </si>
  <si>
    <t>台数</t>
    <rPh sb="0" eb="2">
      <t>ダイスウ</t>
    </rPh>
    <phoneticPr fontId="1"/>
  </si>
  <si>
    <t>消費電力
(W)</t>
    <rPh sb="0" eb="2">
      <t>ショウヒ</t>
    </rPh>
    <rPh sb="2" eb="4">
      <t>デンリョク</t>
    </rPh>
    <phoneticPr fontId="1"/>
  </si>
  <si>
    <t>合計消費電力
(W)</t>
    <rPh sb="0" eb="2">
      <t>ゴウケイ</t>
    </rPh>
    <rPh sb="2" eb="4">
      <t>ショウヒ</t>
    </rPh>
    <rPh sb="4" eb="6">
      <t>デンリョク</t>
    </rPh>
    <phoneticPr fontId="1"/>
  </si>
  <si>
    <t>年間稼働時間
(h)</t>
    <rPh sb="0" eb="6">
      <t>ネンカンカドウジカン</t>
    </rPh>
    <phoneticPr fontId="1"/>
  </si>
  <si>
    <t>年間消費電力
(kWh)</t>
    <rPh sb="0" eb="2">
      <t>ネンカン</t>
    </rPh>
    <rPh sb="2" eb="6">
      <t>ショウヒデンリョク</t>
    </rPh>
    <phoneticPr fontId="1"/>
  </si>
  <si>
    <t>排出係数</t>
    <rPh sb="0" eb="4">
      <t>ハイシュツケイスウ</t>
    </rPh>
    <phoneticPr fontId="1"/>
  </si>
  <si>
    <t>CO2換算排出量
t-CO2</t>
    <rPh sb="3" eb="8">
      <t>カンサンハイシュツリョウ</t>
    </rPh>
    <phoneticPr fontId="1"/>
  </si>
  <si>
    <t>新設照明器具　型式</t>
    <rPh sb="0" eb="2">
      <t>シンセツ</t>
    </rPh>
    <rPh sb="2" eb="4">
      <t>ショウメイ</t>
    </rPh>
    <rPh sb="4" eb="6">
      <t>キグ</t>
    </rPh>
    <rPh sb="7" eb="9">
      <t>カタシキ</t>
    </rPh>
    <phoneticPr fontId="1"/>
  </si>
  <si>
    <t>合計消費電力
(W)</t>
  </si>
  <si>
    <t>年間稼働日数</t>
    <rPh sb="0" eb="6">
      <t>ネンカンカドウニッスウ</t>
    </rPh>
    <phoneticPr fontId="1"/>
  </si>
  <si>
    <t>1日の使用時間
(平均hr)</t>
    <rPh sb="1" eb="2">
      <t>ニチ</t>
    </rPh>
    <rPh sb="3" eb="7">
      <t>シヨウジカン</t>
    </rPh>
    <rPh sb="9" eb="11">
      <t>ヘイキン</t>
    </rPh>
    <phoneticPr fontId="1"/>
  </si>
  <si>
    <t>〇〇―〇〇〇〇－〇</t>
    <phoneticPr fontId="1"/>
  </si>
  <si>
    <t>△―△△△△－△△</t>
    <phoneticPr fontId="1"/>
  </si>
  <si>
    <t>1階A室</t>
    <rPh sb="1" eb="2">
      <t>カイ</t>
    </rPh>
    <rPh sb="3" eb="4">
      <t>シツ</t>
    </rPh>
    <phoneticPr fontId="1"/>
  </si>
  <si>
    <t>2階C室</t>
    <rPh sb="1" eb="2">
      <t>カイ</t>
    </rPh>
    <rPh sb="3" eb="4">
      <t>シツ</t>
    </rPh>
    <phoneticPr fontId="1"/>
  </si>
  <si>
    <t>2階D室</t>
    <rPh sb="1" eb="2">
      <t>カイ</t>
    </rPh>
    <rPh sb="3" eb="4">
      <t>シツ</t>
    </rPh>
    <phoneticPr fontId="1"/>
  </si>
  <si>
    <t>3階E室</t>
    <rPh sb="1" eb="2">
      <t>カイ</t>
    </rPh>
    <rPh sb="3" eb="4">
      <t>シツ</t>
    </rPh>
    <phoneticPr fontId="1"/>
  </si>
  <si>
    <t>例</t>
    <rPh sb="0" eb="1">
      <t>レイ</t>
    </rPh>
    <phoneticPr fontId="1"/>
  </si>
  <si>
    <t>合計</t>
    <phoneticPr fontId="1"/>
  </si>
  <si>
    <t>削減率：</t>
    <phoneticPr fontId="1"/>
  </si>
  <si>
    <t>※関西電力 基礎排出係数</t>
    <rPh sb="1" eb="5">
      <t>カンサイデンリョク</t>
    </rPh>
    <rPh sb="6" eb="12">
      <t>キソハイシュツケイスウ</t>
    </rPh>
    <phoneticPr fontId="1"/>
  </si>
  <si>
    <t>更新前</t>
    <rPh sb="0" eb="3">
      <t>コウシンマエ</t>
    </rPh>
    <phoneticPr fontId="1"/>
  </si>
  <si>
    <t>更新後</t>
    <rPh sb="0" eb="2">
      <t>コウシン</t>
    </rPh>
    <rPh sb="2" eb="3">
      <t>ゴ</t>
    </rPh>
    <phoneticPr fontId="1"/>
  </si>
  <si>
    <t>削減量</t>
    <rPh sb="0" eb="3">
      <t>サクゲンリョウ</t>
    </rPh>
    <phoneticPr fontId="1"/>
  </si>
  <si>
    <t>型式</t>
    <rPh sb="0" eb="2">
      <t>カタシキ</t>
    </rPh>
    <phoneticPr fontId="1"/>
  </si>
  <si>
    <t>年間稼働時間
(hr)</t>
    <rPh sb="0" eb="6">
      <t>ネンカンカドウジカン</t>
    </rPh>
    <phoneticPr fontId="1"/>
  </si>
  <si>
    <t>年間消費
電力(kWh)</t>
    <rPh sb="0" eb="2">
      <t>ネンカン</t>
    </rPh>
    <rPh sb="2" eb="4">
      <t>ショウヒ</t>
    </rPh>
    <rPh sb="5" eb="7">
      <t>デンリョク</t>
    </rPh>
    <phoneticPr fontId="1"/>
  </si>
  <si>
    <t>CO2排出量
(t-CO2)</t>
    <rPh sb="3" eb="6">
      <t>ハイシュツリョウ</t>
    </rPh>
    <phoneticPr fontId="1"/>
  </si>
  <si>
    <t>１F作業場</t>
    <rPh sb="2" eb="5">
      <t>サギョウバ</t>
    </rPh>
    <phoneticPr fontId="1"/>
  </si>
  <si>
    <t>冷房</t>
    <rPh sb="0" eb="2">
      <t>レイボウ</t>
    </rPh>
    <phoneticPr fontId="1"/>
  </si>
  <si>
    <t>暖房</t>
    <rPh sb="0" eb="2">
      <t>ダンボウ</t>
    </rPh>
    <phoneticPr fontId="1"/>
  </si>
  <si>
    <t>２F食堂</t>
    <rPh sb="2" eb="4">
      <t>ショクドウ</t>
    </rPh>
    <phoneticPr fontId="1"/>
  </si>
  <si>
    <t>ABC-11111-2</t>
    <phoneticPr fontId="1"/>
  </si>
  <si>
    <t>ABC-33333-4</t>
    <phoneticPr fontId="1"/>
  </si>
  <si>
    <t>ABC-5555-6</t>
    <phoneticPr fontId="1"/>
  </si>
  <si>
    <t>XYZ-77777</t>
    <phoneticPr fontId="1"/>
  </si>
  <si>
    <t>XYZ-88888</t>
    <phoneticPr fontId="1"/>
  </si>
  <si>
    <t>XYZ-99999</t>
    <phoneticPr fontId="1"/>
  </si>
  <si>
    <t>削減率</t>
    <rPh sb="0" eb="3">
      <t>サクゲンリツ</t>
    </rPh>
    <phoneticPr fontId="1"/>
  </si>
  <si>
    <t>（データは、空調事業者による提案資料参照）</t>
    <rPh sb="6" eb="11">
      <t>クウチョウジギョウシャ</t>
    </rPh>
    <rPh sb="14" eb="20">
      <t>テイアンシリョウサンショウ</t>
    </rPh>
    <phoneticPr fontId="1"/>
  </si>
  <si>
    <t>場所</t>
    <rPh sb="0" eb="2">
      <t>バショ</t>
    </rPh>
    <phoneticPr fontId="1"/>
  </si>
  <si>
    <t>空調</t>
    <rPh sb="0" eb="2">
      <t>クウチョウ</t>
    </rPh>
    <phoneticPr fontId="1"/>
  </si>
  <si>
    <t>２F検査室</t>
    <rPh sb="2" eb="5">
      <t>ケンサシツ</t>
    </rPh>
    <phoneticPr fontId="1"/>
  </si>
  <si>
    <t>※空調機は、暖房と冷房、外気との温度差による負荷等で消費電力が変わります。</t>
    <rPh sb="1" eb="4">
      <t>クウチョウキ</t>
    </rPh>
    <rPh sb="6" eb="8">
      <t>ダンボウ</t>
    </rPh>
    <rPh sb="9" eb="11">
      <t>レイボウ</t>
    </rPh>
    <rPh sb="12" eb="14">
      <t>ガイキ</t>
    </rPh>
    <rPh sb="16" eb="19">
      <t>オンドサ</t>
    </rPh>
    <rPh sb="22" eb="24">
      <t>フカ</t>
    </rPh>
    <rPh sb="24" eb="25">
      <t>トウ</t>
    </rPh>
    <rPh sb="26" eb="30">
      <t>ショウヒデンリョク</t>
    </rPh>
    <rPh sb="31" eb="32">
      <t>カ</t>
    </rPh>
    <phoneticPr fontId="1"/>
  </si>
  <si>
    <t>　空調機メーカーが提案する書類を元に個別にデータシートを作成してください。</t>
    <rPh sb="1" eb="4">
      <t>クウチョウキ</t>
    </rPh>
    <rPh sb="9" eb="11">
      <t>テイアン</t>
    </rPh>
    <rPh sb="13" eb="15">
      <t>ショルイ</t>
    </rPh>
    <rPh sb="16" eb="17">
      <t>モト</t>
    </rPh>
    <rPh sb="18" eb="20">
      <t>コベツ</t>
    </rPh>
    <rPh sb="28" eb="30">
      <t>サクセイ</t>
    </rPh>
    <phoneticPr fontId="1"/>
  </si>
  <si>
    <t>　また、データの根拠として、空調機メーカーからの提案書も添付してください。</t>
    <rPh sb="8" eb="10">
      <t>コンキョ</t>
    </rPh>
    <rPh sb="14" eb="17">
      <t>クウチョウキ</t>
    </rPh>
    <rPh sb="24" eb="27">
      <t>テイアンショ</t>
    </rPh>
    <rPh sb="28" eb="30">
      <t>テンプ</t>
    </rPh>
    <phoneticPr fontId="1"/>
  </si>
  <si>
    <t>※更新前の機種型式が不明の場合、「型式不明」とし、記載されている消費電力から算出してください。</t>
    <rPh sb="1" eb="4">
      <t>コウシンマエ</t>
    </rPh>
    <rPh sb="5" eb="7">
      <t>キシュ</t>
    </rPh>
    <rPh sb="7" eb="9">
      <t>カタシキ</t>
    </rPh>
    <rPh sb="10" eb="12">
      <t>フメイ</t>
    </rPh>
    <rPh sb="13" eb="15">
      <t>バアイ</t>
    </rPh>
    <rPh sb="17" eb="21">
      <t>カタシキフメイ</t>
    </rPh>
    <rPh sb="25" eb="27">
      <t>キサイ</t>
    </rPh>
    <rPh sb="32" eb="36">
      <t>ショウヒデンリョク</t>
    </rPh>
    <rPh sb="38" eb="40">
      <t>サンシュツ</t>
    </rPh>
    <phoneticPr fontId="1"/>
  </si>
  <si>
    <t>型式不明</t>
    <rPh sb="0" eb="4">
      <t>カタシキフメイ</t>
    </rPh>
    <phoneticPr fontId="1"/>
  </si>
  <si>
    <t>2階B室</t>
    <rPh sb="1" eb="2">
      <t>カイ</t>
    </rPh>
    <rPh sb="3" eb="4">
      <t>シツ</t>
    </rPh>
    <phoneticPr fontId="1"/>
  </si>
  <si>
    <t>提出書類４「事業計画書 別紙詳細データシート」＜参考例＞</t>
    <rPh sb="0" eb="4">
      <t>テイシュツショルイ</t>
    </rPh>
    <rPh sb="24" eb="27">
      <t>サンコウレイ</t>
    </rPh>
    <phoneticPr fontId="1"/>
  </si>
  <si>
    <t>照明設備：年間消費電力・年間温室効果ガス排出量及び削減量</t>
    <rPh sb="0" eb="28">
      <t>ショウメイセツビショウヒデンリョクオンシツコウカハイシュツリョウサクゲンリョウ</t>
    </rPh>
    <phoneticPr fontId="1"/>
  </si>
  <si>
    <t>空調設備：年間消費電力・年間温室効果ガス排出量及び削減量</t>
    <rPh sb="0" eb="2">
      <t>クウチョウ</t>
    </rPh>
    <rPh sb="2" eb="4">
      <t>セツビ</t>
    </rPh>
    <phoneticPr fontId="1"/>
  </si>
  <si>
    <t>更新後</t>
    <rPh sb="0" eb="3">
      <t>コウシンゴ</t>
    </rPh>
    <phoneticPr fontId="1"/>
  </si>
  <si>
    <t>CO2換算
削減量
t-CO2</t>
    <rPh sb="3" eb="5">
      <t>カンサン</t>
    </rPh>
    <rPh sb="6" eb="9">
      <t>サクゲンリョウ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</si>
</sst>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00"/>
    <numFmt numFmtId="178" formatCode="0.000_ "/>
    <numFmt numFmtId="179" formatCode="0.0%"/>
    <numFmt numFmtId="180" formatCode="#,##0_ "/>
    <numFmt numFmtId="181" formatCode="#,##0_);[Red]\(#,##0\)"/>
    <numFmt numFmtId="182" formatCode="#,##0.00_ "/>
    <numFmt numFmtId="183" formatCode="#,##0.00_);[Red]\(#,##0.00\)"/>
  </numFmts>
  <fonts count="12"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10"/>
      <color theme="1"/>
      <name val="游ゴシック"/>
      <family val="2"/>
      <charset val="128"/>
      <scheme val="minor"/>
    </font>
    <font>
      <b/>
      <sz val="11"/>
      <color rgb="FFC00000"/>
      <name val="游ゴシック"/>
      <family val="3"/>
      <charset val="128"/>
      <scheme val="minor"/>
    </font>
    <font>
      <sz val="14"/>
      <color theme="1"/>
      <name val="游ゴシック"/>
      <family val="2"/>
      <charset val="128"/>
      <scheme val="minor"/>
    </font>
    <font>
      <sz val="16"/>
      <color rgb="FFFF0000"/>
      <name val="游ゴシック"/>
      <family val="3"/>
      <charset val="128"/>
      <scheme val="minor"/>
    </font>
    <font>
      <sz val="14"/>
      <color theme="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5D3FF"/>
        <bgColor indexed="64"/>
      </patternFill>
    </fill>
  </fills>
  <borders count="5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top/>
      <bottom style="thin">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medium">
        <color indexed="64"/>
      </top>
      <bottom style="medium">
        <color indexed="64"/>
      </bottom>
      <diagonal/>
    </border>
    <border>
      <left/>
      <right/>
      <top style="thin">
        <color auto="1"/>
      </top>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medium">
        <color indexed="64"/>
      </left>
      <right style="medium">
        <color indexed="64"/>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auto="1"/>
      </top>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112">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 vertical="center"/>
    </xf>
    <xf numFmtId="176" fontId="0" fillId="0" borderId="2" xfId="0" applyNumberFormat="1" applyBorder="1" applyAlignment="1">
      <alignment horizontal="center" vertical="center"/>
    </xf>
    <xf numFmtId="0" fontId="5" fillId="0" borderId="0" xfId="0" applyFont="1">
      <alignment vertical="center"/>
    </xf>
    <xf numFmtId="0" fontId="5" fillId="0" borderId="0" xfId="0" applyFont="1" applyAlignment="1">
      <alignment horizontal="right" vertical="center"/>
    </xf>
    <xf numFmtId="179" fontId="5" fillId="0" borderId="0" xfId="0" applyNumberFormat="1" applyFont="1">
      <alignment vertical="center"/>
    </xf>
    <xf numFmtId="0" fontId="3" fillId="0" borderId="5" xfId="0" applyFont="1" applyBorder="1" applyAlignment="1">
      <alignment horizontal="center" vertical="center"/>
    </xf>
    <xf numFmtId="180"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80" fontId="0" fillId="0" borderId="7" xfId="0" applyNumberFormat="1" applyBorder="1" applyAlignment="1">
      <alignment horizontal="center" vertical="center"/>
    </xf>
    <xf numFmtId="176" fontId="0" fillId="0" borderId="7" xfId="0" applyNumberForma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0" fillId="0" borderId="3" xfId="0" applyBorder="1" applyAlignment="1">
      <alignment horizontal="center" vertical="center"/>
    </xf>
    <xf numFmtId="180" fontId="0" fillId="0" borderId="3" xfId="0" applyNumberFormat="1" applyBorder="1" applyAlignment="1">
      <alignment horizontal="center" vertical="center"/>
    </xf>
    <xf numFmtId="176" fontId="0" fillId="0" borderId="3" xfId="0" applyNumberFormat="1" applyBorder="1" applyAlignment="1">
      <alignment horizontal="center" vertical="center"/>
    </xf>
    <xf numFmtId="0" fontId="0" fillId="0" borderId="9" xfId="0" applyBorder="1" applyAlignment="1">
      <alignment horizontal="center" vertical="center"/>
    </xf>
    <xf numFmtId="0" fontId="0" fillId="0" borderId="9" xfId="0" applyBorder="1">
      <alignment vertical="center"/>
    </xf>
    <xf numFmtId="176" fontId="0" fillId="0" borderId="9" xfId="0" applyNumberFormat="1" applyBorder="1" applyAlignment="1">
      <alignment horizontal="center" vertical="center"/>
    </xf>
    <xf numFmtId="0" fontId="3"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6" xfId="0" applyBorder="1">
      <alignment vertical="center"/>
    </xf>
    <xf numFmtId="0" fontId="3" fillId="0" borderId="20" xfId="0" applyFont="1" applyBorder="1" applyAlignment="1">
      <alignment horizontal="center" vertical="center"/>
    </xf>
    <xf numFmtId="0" fontId="0" fillId="0" borderId="20" xfId="0" applyBorder="1">
      <alignment vertical="center"/>
    </xf>
    <xf numFmtId="0" fontId="3" fillId="0" borderId="10" xfId="0" applyFont="1" applyBorder="1" applyAlignment="1">
      <alignment horizontal="center" vertical="center" wrapText="1"/>
    </xf>
    <xf numFmtId="0" fontId="0" fillId="0" borderId="10" xfId="0" applyBorder="1">
      <alignment vertical="center"/>
    </xf>
    <xf numFmtId="0" fontId="4" fillId="2" borderId="22" xfId="0" applyFont="1" applyFill="1" applyBorder="1" applyAlignment="1">
      <alignment horizontal="center" vertical="center" wrapText="1"/>
    </xf>
    <xf numFmtId="178" fontId="5" fillId="2" borderId="23" xfId="0" applyNumberFormat="1" applyFont="1" applyFill="1" applyBorder="1">
      <alignment vertical="center"/>
    </xf>
    <xf numFmtId="178" fontId="5" fillId="2" borderId="24" xfId="0" applyNumberFormat="1" applyFont="1" applyFill="1" applyBorder="1">
      <alignment vertical="center"/>
    </xf>
    <xf numFmtId="178" fontId="5" fillId="2" borderId="25" xfId="0" applyNumberFormat="1" applyFont="1" applyFill="1" applyBorder="1">
      <alignment vertical="center"/>
    </xf>
    <xf numFmtId="178" fontId="5" fillId="2" borderId="22" xfId="0" applyNumberFormat="1" applyFont="1" applyFill="1" applyBorder="1">
      <alignment vertical="center"/>
    </xf>
    <xf numFmtId="0" fontId="4" fillId="2" borderId="6" xfId="0" applyFont="1" applyFill="1" applyBorder="1" applyAlignment="1">
      <alignment horizontal="center" vertical="center" wrapText="1"/>
    </xf>
    <xf numFmtId="177" fontId="5" fillId="2" borderId="14" xfId="0" applyNumberFormat="1" applyFont="1" applyFill="1" applyBorder="1" applyAlignment="1">
      <alignment horizontal="center" vertical="center"/>
    </xf>
    <xf numFmtId="177" fontId="5" fillId="2" borderId="15" xfId="0" applyNumberFormat="1" applyFont="1" applyFill="1" applyBorder="1" applyAlignment="1">
      <alignment horizontal="center" vertical="center"/>
    </xf>
    <xf numFmtId="177" fontId="5" fillId="2" borderId="26" xfId="0" applyNumberFormat="1" applyFont="1" applyFill="1" applyBorder="1" applyAlignment="1">
      <alignment horizontal="center" vertical="center"/>
    </xf>
    <xf numFmtId="177" fontId="5" fillId="2" borderId="6" xfId="0" applyNumberFormat="1" applyFont="1" applyFill="1" applyBorder="1" applyAlignment="1">
      <alignment horizontal="center" vertical="center"/>
    </xf>
    <xf numFmtId="0" fontId="6" fillId="0" borderId="1" xfId="0" applyFont="1" applyBorder="1" applyAlignment="1">
      <alignment horizontal="center" vertical="center"/>
    </xf>
    <xf numFmtId="0" fontId="3" fillId="0" borderId="21" xfId="0" applyFont="1" applyBorder="1" applyAlignment="1">
      <alignment horizontal="center" vertical="center"/>
    </xf>
    <xf numFmtId="0" fontId="0" fillId="0" borderId="28" xfId="0" applyBorder="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180" fontId="0" fillId="0" borderId="35" xfId="0" applyNumberFormat="1" applyBorder="1" applyAlignment="1">
      <alignment horizontal="center" vertical="center" wrapText="1"/>
    </xf>
    <xf numFmtId="0" fontId="0" fillId="0" borderId="35" xfId="0" applyBorder="1" applyAlignment="1">
      <alignment horizontal="center" vertical="center" wrapText="1"/>
    </xf>
    <xf numFmtId="0" fontId="0" fillId="0" borderId="35" xfId="0" applyBorder="1" applyAlignment="1">
      <alignment horizontal="center" vertical="center"/>
    </xf>
    <xf numFmtId="181" fontId="0" fillId="0" borderId="29" xfId="0" applyNumberFormat="1" applyBorder="1">
      <alignment vertical="center"/>
    </xf>
    <xf numFmtId="0" fontId="0" fillId="0" borderId="29" xfId="0" applyBorder="1">
      <alignment vertical="center"/>
    </xf>
    <xf numFmtId="181" fontId="0" fillId="0" borderId="38" xfId="0" applyNumberFormat="1" applyBorder="1">
      <alignment vertical="center"/>
    </xf>
    <xf numFmtId="0" fontId="0" fillId="0" borderId="4" xfId="0" applyBorder="1">
      <alignment vertical="center"/>
    </xf>
    <xf numFmtId="181" fontId="0" fillId="0" borderId="2" xfId="0" applyNumberFormat="1" applyBorder="1">
      <alignment vertical="center"/>
    </xf>
    <xf numFmtId="0" fontId="0" fillId="0" borderId="2" xfId="0" applyBorder="1">
      <alignment vertical="center"/>
    </xf>
    <xf numFmtId="181" fontId="0" fillId="0" borderId="40" xfId="0" applyNumberFormat="1" applyBorder="1">
      <alignment vertical="center"/>
    </xf>
    <xf numFmtId="0" fontId="0" fillId="0" borderId="34" xfId="0" applyBorder="1">
      <alignment vertical="center"/>
    </xf>
    <xf numFmtId="181" fontId="0" fillId="0" borderId="35" xfId="0" applyNumberFormat="1" applyBorder="1">
      <alignment vertical="center"/>
    </xf>
    <xf numFmtId="0" fontId="0" fillId="0" borderId="35" xfId="0" applyBorder="1">
      <alignment vertical="center"/>
    </xf>
    <xf numFmtId="181" fontId="0" fillId="0" borderId="42" xfId="0" applyNumberFormat="1" applyBorder="1">
      <alignment vertical="center"/>
    </xf>
    <xf numFmtId="0" fontId="0" fillId="0" borderId="41" xfId="0" applyBorder="1">
      <alignment vertical="center"/>
    </xf>
    <xf numFmtId="0" fontId="0" fillId="0" borderId="43" xfId="0" applyBorder="1">
      <alignment vertical="center"/>
    </xf>
    <xf numFmtId="181" fontId="0" fillId="0" borderId="44" xfId="0" applyNumberFormat="1" applyBorder="1">
      <alignment vertical="center"/>
    </xf>
    <xf numFmtId="0" fontId="0" fillId="0" borderId="44" xfId="0" applyBorder="1">
      <alignment vertical="center"/>
    </xf>
    <xf numFmtId="181" fontId="0" fillId="0" borderId="46" xfId="0" applyNumberFormat="1" applyBorder="1">
      <alignment vertical="center"/>
    </xf>
    <xf numFmtId="0" fontId="0" fillId="2" borderId="36" xfId="0" applyFill="1" applyBorder="1" applyAlignment="1">
      <alignment horizontal="center" vertical="center" wrapText="1"/>
    </xf>
    <xf numFmtId="182" fontId="0" fillId="2" borderId="30" xfId="0" applyNumberFormat="1" applyFill="1" applyBorder="1">
      <alignment vertical="center"/>
    </xf>
    <xf numFmtId="182" fontId="0" fillId="2" borderId="39" xfId="0" applyNumberFormat="1" applyFill="1" applyBorder="1">
      <alignment vertical="center"/>
    </xf>
    <xf numFmtId="182" fontId="0" fillId="2" borderId="36" xfId="0" applyNumberFormat="1" applyFill="1" applyBorder="1">
      <alignment vertical="center"/>
    </xf>
    <xf numFmtId="182" fontId="0" fillId="2" borderId="45" xfId="0" applyNumberFormat="1" applyFill="1" applyBorder="1">
      <alignment vertical="center"/>
    </xf>
    <xf numFmtId="0" fontId="5" fillId="3" borderId="16" xfId="0" applyFont="1" applyFill="1" applyBorder="1" applyAlignment="1">
      <alignment horizontal="center" vertical="center"/>
    </xf>
    <xf numFmtId="179" fontId="5" fillId="3" borderId="48" xfId="0" applyNumberFormat="1" applyFont="1" applyFill="1" applyBorder="1">
      <alignment vertical="center"/>
    </xf>
    <xf numFmtId="0" fontId="5" fillId="2" borderId="36" xfId="0" applyFont="1" applyFill="1" applyBorder="1" applyAlignment="1">
      <alignment horizontal="center" vertical="center" wrapText="1"/>
    </xf>
    <xf numFmtId="183" fontId="5" fillId="2" borderId="30" xfId="0" applyNumberFormat="1" applyFont="1" applyFill="1" applyBorder="1">
      <alignment vertical="center"/>
    </xf>
    <xf numFmtId="183" fontId="5" fillId="2" borderId="39" xfId="0" applyNumberFormat="1" applyFont="1" applyFill="1" applyBorder="1">
      <alignment vertical="center"/>
    </xf>
    <xf numFmtId="183" fontId="5" fillId="2" borderId="36" xfId="0" applyNumberFormat="1" applyFont="1" applyFill="1" applyBorder="1">
      <alignment vertical="center"/>
    </xf>
    <xf numFmtId="183" fontId="5" fillId="2" borderId="45" xfId="0" applyNumberFormat="1" applyFont="1" applyFill="1" applyBorder="1">
      <alignment vertical="center"/>
    </xf>
    <xf numFmtId="0" fontId="5" fillId="3" borderId="16" xfId="0" applyFont="1" applyFill="1" applyBorder="1">
      <alignment vertical="center"/>
    </xf>
    <xf numFmtId="179" fontId="5" fillId="3" borderId="22" xfId="0" applyNumberFormat="1" applyFont="1" applyFill="1" applyBorder="1">
      <alignment vertical="center"/>
    </xf>
    <xf numFmtId="0" fontId="7" fillId="0" borderId="0" xfId="0" applyFont="1">
      <alignment vertical="center"/>
    </xf>
    <xf numFmtId="0" fontId="0" fillId="0" borderId="0" xfId="0" applyAlignment="1">
      <alignment horizontal="left" vertical="center"/>
    </xf>
    <xf numFmtId="0" fontId="7"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5" fillId="0" borderId="22" xfId="0" applyFont="1" applyBorder="1" applyAlignment="1">
      <alignment horizontal="center" vertical="center"/>
    </xf>
    <xf numFmtId="0" fontId="0" fillId="0" borderId="49" xfId="0" applyBorder="1" applyAlignment="1">
      <alignment horizontal="center" vertical="center"/>
    </xf>
    <xf numFmtId="0" fontId="0" fillId="0" borderId="16" xfId="0" applyBorder="1" applyAlignment="1">
      <alignment horizontal="center" vertical="center"/>
    </xf>
    <xf numFmtId="0" fontId="6"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9" xfId="0" applyFont="1" applyBorder="1" applyAlignment="1">
      <alignment horizontal="center" vertical="center"/>
    </xf>
    <xf numFmtId="0" fontId="2" fillId="0" borderId="0" xfId="0" applyFont="1">
      <alignment vertical="center"/>
    </xf>
    <xf numFmtId="0" fontId="0" fillId="0" borderId="0" xfId="0">
      <alignment vertical="center"/>
    </xf>
    <xf numFmtId="0" fontId="5" fillId="0" borderId="16"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33" xfId="0" applyBorder="1" applyAlignment="1">
      <alignment horizontal="center" vertical="center"/>
    </xf>
    <xf numFmtId="0" fontId="0" fillId="0" borderId="41" xfId="0" applyBorder="1" applyAlignment="1">
      <alignment horizontal="center" vertical="center"/>
    </xf>
    <xf numFmtId="0" fontId="5" fillId="0" borderId="31" xfId="0" applyFont="1" applyBorder="1" applyAlignment="1">
      <alignment horizontal="center" vertical="center"/>
    </xf>
    <xf numFmtId="0" fontId="5" fillId="0" borderId="47" xfId="0" applyFont="1" applyBorder="1" applyAlignment="1">
      <alignment horizontal="center" vertical="center"/>
    </xf>
    <xf numFmtId="0" fontId="5" fillId="0" borderId="32" xfId="0" applyFont="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0" fillId="0" borderId="27"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50" xfId="0" applyBorder="1">
      <alignment vertical="center"/>
    </xf>
    <xf numFmtId="0" fontId="0" fillId="0" borderId="3"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01E35-E7E5-4418-8A0E-6172897EFB18}">
  <sheetPr>
    <pageSetUpPr fitToPage="1"/>
  </sheetPr>
  <dimension ref="B1:X17"/>
  <sheetViews>
    <sheetView tabSelected="1" workbookViewId="0">
      <selection activeCell="B1" sqref="B1:J1"/>
    </sheetView>
  </sheetViews>
  <sheetFormatPr defaultRowHeight="18" x14ac:dyDescent="0.55000000000000004"/>
  <cols>
    <col min="1" max="1" width="1.33203125" customWidth="1"/>
    <col min="2" max="2" width="3.83203125" bestFit="1" customWidth="1"/>
    <col min="3" max="3" width="12.58203125" customWidth="1"/>
    <col min="4" max="4" width="18.08203125" customWidth="1"/>
    <col min="5" max="5" width="5" bestFit="1" customWidth="1"/>
    <col min="6" max="6" width="8.25" bestFit="1" customWidth="1"/>
    <col min="7" max="11" width="8.1640625" customWidth="1"/>
    <col min="12" max="12" width="8.25" bestFit="1" customWidth="1"/>
    <col min="13" max="13" width="8.5" customWidth="1"/>
    <col min="14" max="14" width="18" customWidth="1"/>
    <col min="15" max="15" width="5.25" bestFit="1" customWidth="1"/>
    <col min="16" max="18" width="7.6640625" customWidth="1"/>
    <col min="19" max="19" width="7.75" customWidth="1"/>
    <col min="20" max="20" width="8.25" bestFit="1" customWidth="1"/>
    <col min="21" max="21" width="8.4140625" customWidth="1"/>
    <col min="22" max="22" width="8" bestFit="1" customWidth="1"/>
  </cols>
  <sheetData>
    <row r="1" spans="2:24" ht="22.5" x14ac:dyDescent="0.55000000000000004">
      <c r="B1" s="91" t="s">
        <v>53</v>
      </c>
      <c r="C1" s="92"/>
      <c r="D1" s="92"/>
      <c r="E1" s="92"/>
      <c r="F1" s="92"/>
      <c r="G1" s="92"/>
      <c r="H1" s="92"/>
      <c r="I1" s="92"/>
      <c r="J1" s="92"/>
    </row>
    <row r="2" spans="2:24" ht="22.5" x14ac:dyDescent="0.55000000000000004">
      <c r="B2" s="81"/>
    </row>
    <row r="3" spans="2:24" ht="26.5" x14ac:dyDescent="0.55000000000000004">
      <c r="B3" s="82" t="s">
        <v>21</v>
      </c>
      <c r="C3" s="83" t="s">
        <v>0</v>
      </c>
      <c r="D3" s="84"/>
      <c r="E3" s="84"/>
      <c r="F3" s="84"/>
      <c r="G3" s="84"/>
    </row>
    <row r="4" spans="2:24" ht="22.5" x14ac:dyDescent="0.55000000000000004">
      <c r="B4" s="84"/>
      <c r="C4" s="83" t="s">
        <v>54</v>
      </c>
      <c r="D4" s="84"/>
      <c r="E4" s="84"/>
      <c r="F4" s="84"/>
      <c r="G4" s="84"/>
    </row>
    <row r="5" spans="2:24" ht="18.5" thickBot="1" x14ac:dyDescent="0.6">
      <c r="E5" s="1"/>
      <c r="F5" s="1"/>
      <c r="G5" s="1"/>
      <c r="H5" s="1"/>
      <c r="I5" s="1"/>
      <c r="J5" s="1"/>
      <c r="K5" s="1"/>
      <c r="L5" s="1"/>
      <c r="M5" s="1"/>
    </row>
    <row r="6" spans="2:24" ht="18.5" thickBot="1" x14ac:dyDescent="0.6">
      <c r="B6" s="25"/>
      <c r="C6" s="27"/>
      <c r="D6" s="93" t="s">
        <v>25</v>
      </c>
      <c r="E6" s="94"/>
      <c r="F6" s="94"/>
      <c r="G6" s="94"/>
      <c r="H6" s="94"/>
      <c r="I6" s="94"/>
      <c r="J6" s="94"/>
      <c r="K6" s="94"/>
      <c r="L6" s="94"/>
      <c r="M6" s="95"/>
      <c r="N6" s="93" t="s">
        <v>56</v>
      </c>
      <c r="O6" s="94"/>
      <c r="P6" s="94"/>
      <c r="Q6" s="94"/>
      <c r="R6" s="94"/>
      <c r="S6" s="94"/>
      <c r="T6" s="94"/>
      <c r="U6" s="94"/>
      <c r="V6" s="94"/>
      <c r="W6" s="95"/>
      <c r="X6" s="85" t="s">
        <v>27</v>
      </c>
    </row>
    <row r="7" spans="2:24" ht="67.5" customHeight="1" thickBot="1" x14ac:dyDescent="0.6">
      <c r="B7" s="21" t="s">
        <v>1</v>
      </c>
      <c r="C7" s="21" t="s">
        <v>2</v>
      </c>
      <c r="D7" s="21" t="s">
        <v>3</v>
      </c>
      <c r="E7" s="13" t="s">
        <v>4</v>
      </c>
      <c r="F7" s="14" t="s">
        <v>5</v>
      </c>
      <c r="G7" s="14" t="s">
        <v>6</v>
      </c>
      <c r="H7" s="14" t="s">
        <v>14</v>
      </c>
      <c r="I7" s="14" t="s">
        <v>13</v>
      </c>
      <c r="J7" s="14" t="s">
        <v>7</v>
      </c>
      <c r="K7" s="14" t="s">
        <v>8</v>
      </c>
      <c r="L7" s="28" t="s">
        <v>9</v>
      </c>
      <c r="M7" s="35" t="s">
        <v>10</v>
      </c>
      <c r="N7" s="26" t="s">
        <v>11</v>
      </c>
      <c r="O7" s="13" t="s">
        <v>4</v>
      </c>
      <c r="P7" s="14" t="s">
        <v>5</v>
      </c>
      <c r="Q7" s="14" t="s">
        <v>12</v>
      </c>
      <c r="R7" s="14" t="s">
        <v>14</v>
      </c>
      <c r="S7" s="14" t="s">
        <v>13</v>
      </c>
      <c r="T7" s="14" t="s">
        <v>7</v>
      </c>
      <c r="U7" s="14" t="s">
        <v>8</v>
      </c>
      <c r="V7" s="28" t="s">
        <v>9</v>
      </c>
      <c r="W7" s="35" t="s">
        <v>10</v>
      </c>
      <c r="X7" s="30" t="s">
        <v>57</v>
      </c>
    </row>
    <row r="8" spans="2:24" ht="27" customHeight="1" x14ac:dyDescent="0.55000000000000004">
      <c r="B8" s="22">
        <v>1</v>
      </c>
      <c r="C8" s="22" t="s">
        <v>17</v>
      </c>
      <c r="D8" s="88" t="s">
        <v>16</v>
      </c>
      <c r="E8" s="9">
        <v>10</v>
      </c>
      <c r="F8" s="9">
        <v>40</v>
      </c>
      <c r="G8" s="9">
        <f>E8*F8</f>
        <v>400</v>
      </c>
      <c r="H8" s="9">
        <v>9</v>
      </c>
      <c r="I8" s="9">
        <v>254</v>
      </c>
      <c r="J8" s="11">
        <f>H8*I8</f>
        <v>2286</v>
      </c>
      <c r="K8" s="12">
        <f>J8*G8/1000</f>
        <v>914.4</v>
      </c>
      <c r="L8" s="10">
        <v>0.39600000000000002</v>
      </c>
      <c r="M8" s="36">
        <f t="shared" ref="M8:M14" si="0">K8*L8/1000</f>
        <v>0.36210239999999999</v>
      </c>
      <c r="N8" s="40" t="s">
        <v>15</v>
      </c>
      <c r="O8" s="9">
        <v>10</v>
      </c>
      <c r="P8" s="9">
        <v>15</v>
      </c>
      <c r="Q8" s="9">
        <f>O8*P8</f>
        <v>150</v>
      </c>
      <c r="R8" s="9">
        <v>9</v>
      </c>
      <c r="S8" s="9">
        <v>254</v>
      </c>
      <c r="T8" s="11">
        <f>R8*S8</f>
        <v>2286</v>
      </c>
      <c r="U8" s="12">
        <f>Q8*T8/1000</f>
        <v>342.9</v>
      </c>
      <c r="V8" s="10">
        <v>0.39600000000000002</v>
      </c>
      <c r="W8" s="36">
        <f t="shared" ref="W8:W14" si="1">U8*V8/1000</f>
        <v>0.1357884</v>
      </c>
      <c r="X8" s="31">
        <f t="shared" ref="X8:X14" si="2">M8-W8</f>
        <v>0.22631399999999999</v>
      </c>
    </row>
    <row r="9" spans="2:24" ht="27" customHeight="1" x14ac:dyDescent="0.55000000000000004">
      <c r="B9" s="23">
        <v>2</v>
      </c>
      <c r="C9" s="23" t="s">
        <v>17</v>
      </c>
      <c r="D9" s="89" t="s">
        <v>16</v>
      </c>
      <c r="E9" s="2">
        <v>10</v>
      </c>
      <c r="F9" s="2">
        <v>80</v>
      </c>
      <c r="G9" s="2">
        <f t="shared" ref="G9:G14" si="3">E9*F9</f>
        <v>800</v>
      </c>
      <c r="H9" s="2">
        <v>9</v>
      </c>
      <c r="I9" s="2">
        <v>254</v>
      </c>
      <c r="J9" s="8">
        <f t="shared" ref="J9:J14" si="4">H9*I9</f>
        <v>2286</v>
      </c>
      <c r="K9" s="3">
        <f t="shared" ref="K9:K14" si="5">J9*G9/1000</f>
        <v>1828.8</v>
      </c>
      <c r="L9" s="10">
        <v>0.39600000000000002</v>
      </c>
      <c r="M9" s="37">
        <f t="shared" si="0"/>
        <v>0.72420479999999998</v>
      </c>
      <c r="N9" s="7" t="s">
        <v>15</v>
      </c>
      <c r="O9" s="2">
        <v>10</v>
      </c>
      <c r="P9" s="2">
        <v>25</v>
      </c>
      <c r="Q9" s="2">
        <f t="shared" ref="Q9:Q14" si="6">O9*P9</f>
        <v>250</v>
      </c>
      <c r="R9" s="2">
        <v>9</v>
      </c>
      <c r="S9" s="2">
        <v>254</v>
      </c>
      <c r="T9" s="8">
        <f t="shared" ref="T9:T14" si="7">R9*S9</f>
        <v>2286</v>
      </c>
      <c r="U9" s="3">
        <f t="shared" ref="U9:U14" si="8">Q9*T9/1000</f>
        <v>571.5</v>
      </c>
      <c r="V9" s="10">
        <v>0.39600000000000002</v>
      </c>
      <c r="W9" s="37">
        <f t="shared" si="1"/>
        <v>0.22631400000000002</v>
      </c>
      <c r="X9" s="32">
        <f t="shared" si="2"/>
        <v>0.49789079999999997</v>
      </c>
    </row>
    <row r="10" spans="2:24" ht="27" customHeight="1" x14ac:dyDescent="0.55000000000000004">
      <c r="B10" s="23">
        <v>3</v>
      </c>
      <c r="C10" s="23" t="s">
        <v>52</v>
      </c>
      <c r="D10" s="89" t="s">
        <v>16</v>
      </c>
      <c r="E10" s="2">
        <v>10</v>
      </c>
      <c r="F10" s="2">
        <v>40</v>
      </c>
      <c r="G10" s="2">
        <f t="shared" si="3"/>
        <v>400</v>
      </c>
      <c r="H10" s="2">
        <v>9</v>
      </c>
      <c r="I10" s="2">
        <v>254</v>
      </c>
      <c r="J10" s="8">
        <f t="shared" si="4"/>
        <v>2286</v>
      </c>
      <c r="K10" s="3">
        <f t="shared" si="5"/>
        <v>914.4</v>
      </c>
      <c r="L10" s="10">
        <v>0.39600000000000002</v>
      </c>
      <c r="M10" s="37">
        <f t="shared" si="0"/>
        <v>0.36210239999999999</v>
      </c>
      <c r="N10" s="7" t="s">
        <v>15</v>
      </c>
      <c r="O10" s="2">
        <v>10</v>
      </c>
      <c r="P10" s="2">
        <v>15</v>
      </c>
      <c r="Q10" s="2">
        <f t="shared" si="6"/>
        <v>150</v>
      </c>
      <c r="R10" s="2">
        <v>9</v>
      </c>
      <c r="S10" s="2">
        <v>254</v>
      </c>
      <c r="T10" s="8">
        <f t="shared" si="7"/>
        <v>2286</v>
      </c>
      <c r="U10" s="3">
        <f t="shared" si="8"/>
        <v>342.9</v>
      </c>
      <c r="V10" s="10">
        <v>0.39600000000000002</v>
      </c>
      <c r="W10" s="37">
        <f t="shared" si="1"/>
        <v>0.1357884</v>
      </c>
      <c r="X10" s="32">
        <f t="shared" si="2"/>
        <v>0.22631399999999999</v>
      </c>
    </row>
    <row r="11" spans="2:24" ht="27" customHeight="1" x14ac:dyDescent="0.55000000000000004">
      <c r="B11" s="23">
        <v>4</v>
      </c>
      <c r="C11" s="23" t="s">
        <v>52</v>
      </c>
      <c r="D11" s="89" t="s">
        <v>16</v>
      </c>
      <c r="E11" s="2">
        <v>10</v>
      </c>
      <c r="F11" s="2">
        <v>80</v>
      </c>
      <c r="G11" s="2">
        <f t="shared" si="3"/>
        <v>800</v>
      </c>
      <c r="H11" s="2">
        <v>9</v>
      </c>
      <c r="I11" s="2">
        <v>254</v>
      </c>
      <c r="J11" s="8">
        <f t="shared" si="4"/>
        <v>2286</v>
      </c>
      <c r="K11" s="3">
        <f t="shared" si="5"/>
        <v>1828.8</v>
      </c>
      <c r="L11" s="10">
        <v>0.39600000000000002</v>
      </c>
      <c r="M11" s="37">
        <f t="shared" si="0"/>
        <v>0.72420479999999998</v>
      </c>
      <c r="N11" s="7" t="s">
        <v>15</v>
      </c>
      <c r="O11" s="2">
        <v>10</v>
      </c>
      <c r="P11" s="2">
        <v>25</v>
      </c>
      <c r="Q11" s="2">
        <f t="shared" si="6"/>
        <v>250</v>
      </c>
      <c r="R11" s="2">
        <v>9</v>
      </c>
      <c r="S11" s="2">
        <v>254</v>
      </c>
      <c r="T11" s="8">
        <f t="shared" si="7"/>
        <v>2286</v>
      </c>
      <c r="U11" s="3">
        <f t="shared" si="8"/>
        <v>571.5</v>
      </c>
      <c r="V11" s="10">
        <v>0.39600000000000002</v>
      </c>
      <c r="W11" s="37">
        <f t="shared" si="1"/>
        <v>0.22631400000000002</v>
      </c>
      <c r="X11" s="32">
        <f t="shared" si="2"/>
        <v>0.49789079999999997</v>
      </c>
    </row>
    <row r="12" spans="2:24" ht="27" customHeight="1" x14ac:dyDescent="0.55000000000000004">
      <c r="B12" s="23">
        <v>5</v>
      </c>
      <c r="C12" s="23" t="s">
        <v>18</v>
      </c>
      <c r="D12" s="89" t="s">
        <v>16</v>
      </c>
      <c r="E12" s="2">
        <v>10</v>
      </c>
      <c r="F12" s="2">
        <v>80</v>
      </c>
      <c r="G12" s="2">
        <f t="shared" ref="G12:G13" si="9">E12*F12</f>
        <v>800</v>
      </c>
      <c r="H12" s="2">
        <v>9</v>
      </c>
      <c r="I12" s="2">
        <v>254</v>
      </c>
      <c r="J12" s="8">
        <f t="shared" ref="J12:J13" si="10">H12*I12</f>
        <v>2286</v>
      </c>
      <c r="K12" s="3">
        <f t="shared" ref="K12:K13" si="11">J12*G12/1000</f>
        <v>1828.8</v>
      </c>
      <c r="L12" s="10">
        <v>0.39600000000000002</v>
      </c>
      <c r="M12" s="37">
        <f t="shared" ref="M12:M13" si="12">K12*L12/1000</f>
        <v>0.72420479999999998</v>
      </c>
      <c r="N12" s="7" t="s">
        <v>15</v>
      </c>
      <c r="O12" s="2">
        <v>10</v>
      </c>
      <c r="P12" s="2">
        <v>25</v>
      </c>
      <c r="Q12" s="2">
        <f t="shared" ref="Q12:Q13" si="13">O12*P12</f>
        <v>250</v>
      </c>
      <c r="R12" s="2">
        <v>9</v>
      </c>
      <c r="S12" s="2">
        <v>254</v>
      </c>
      <c r="T12" s="8">
        <f t="shared" ref="T12:T13" si="14">R12*S12</f>
        <v>2286</v>
      </c>
      <c r="U12" s="3">
        <f t="shared" ref="U12:U13" si="15">Q12*T12/1000</f>
        <v>571.5</v>
      </c>
      <c r="V12" s="10">
        <v>0.39600000000000002</v>
      </c>
      <c r="W12" s="37">
        <f t="shared" ref="W12:W13" si="16">U12*V12/1000</f>
        <v>0.22631400000000002</v>
      </c>
      <c r="X12" s="32">
        <f t="shared" si="2"/>
        <v>0.49789079999999997</v>
      </c>
    </row>
    <row r="13" spans="2:24" ht="27" customHeight="1" x14ac:dyDescent="0.55000000000000004">
      <c r="B13" s="23">
        <v>6</v>
      </c>
      <c r="C13" s="23" t="s">
        <v>19</v>
      </c>
      <c r="D13" s="89" t="s">
        <v>16</v>
      </c>
      <c r="E13" s="2">
        <v>10</v>
      </c>
      <c r="F13" s="2">
        <v>40</v>
      </c>
      <c r="G13" s="2">
        <f t="shared" si="9"/>
        <v>400</v>
      </c>
      <c r="H13" s="2">
        <v>9</v>
      </c>
      <c r="I13" s="2">
        <v>254</v>
      </c>
      <c r="J13" s="8">
        <f t="shared" si="10"/>
        <v>2286</v>
      </c>
      <c r="K13" s="3">
        <f t="shared" si="11"/>
        <v>914.4</v>
      </c>
      <c r="L13" s="10">
        <v>0.39600000000000002</v>
      </c>
      <c r="M13" s="37">
        <f t="shared" si="12"/>
        <v>0.36210239999999999</v>
      </c>
      <c r="N13" s="7" t="s">
        <v>15</v>
      </c>
      <c r="O13" s="2">
        <v>10</v>
      </c>
      <c r="P13" s="2">
        <v>15</v>
      </c>
      <c r="Q13" s="2">
        <f t="shared" si="13"/>
        <v>150</v>
      </c>
      <c r="R13" s="2">
        <v>9</v>
      </c>
      <c r="S13" s="2">
        <v>254</v>
      </c>
      <c r="T13" s="8">
        <f t="shared" si="14"/>
        <v>2286</v>
      </c>
      <c r="U13" s="3">
        <f t="shared" si="15"/>
        <v>342.9</v>
      </c>
      <c r="V13" s="10">
        <v>0.39600000000000002</v>
      </c>
      <c r="W13" s="37">
        <f t="shared" si="16"/>
        <v>0.1357884</v>
      </c>
      <c r="X13" s="32">
        <f t="shared" si="2"/>
        <v>0.22631399999999999</v>
      </c>
    </row>
    <row r="14" spans="2:24" ht="27" customHeight="1" thickBot="1" x14ac:dyDescent="0.6">
      <c r="B14" s="24">
        <v>7</v>
      </c>
      <c r="C14" s="86" t="s">
        <v>20</v>
      </c>
      <c r="D14" s="90" t="s">
        <v>51</v>
      </c>
      <c r="E14" s="15">
        <v>10</v>
      </c>
      <c r="F14" s="15">
        <v>80</v>
      </c>
      <c r="G14" s="15">
        <f t="shared" si="3"/>
        <v>800</v>
      </c>
      <c r="H14" s="15">
        <v>9</v>
      </c>
      <c r="I14" s="15">
        <v>254</v>
      </c>
      <c r="J14" s="16">
        <f t="shared" si="4"/>
        <v>2286</v>
      </c>
      <c r="K14" s="17">
        <f t="shared" si="5"/>
        <v>1828.8</v>
      </c>
      <c r="L14" s="10">
        <v>0.39600000000000002</v>
      </c>
      <c r="M14" s="38">
        <f t="shared" si="0"/>
        <v>0.72420479999999998</v>
      </c>
      <c r="N14" s="41" t="s">
        <v>15</v>
      </c>
      <c r="O14" s="15">
        <v>10</v>
      </c>
      <c r="P14" s="15">
        <v>25</v>
      </c>
      <c r="Q14" s="15">
        <f t="shared" si="6"/>
        <v>250</v>
      </c>
      <c r="R14" s="15">
        <v>9</v>
      </c>
      <c r="S14" s="15">
        <v>254</v>
      </c>
      <c r="T14" s="16">
        <f t="shared" si="7"/>
        <v>2286</v>
      </c>
      <c r="U14" s="17">
        <f t="shared" si="8"/>
        <v>571.5</v>
      </c>
      <c r="V14" s="10">
        <v>0.39600000000000002</v>
      </c>
      <c r="W14" s="38">
        <f t="shared" si="1"/>
        <v>0.22631400000000002</v>
      </c>
      <c r="X14" s="33">
        <f t="shared" si="2"/>
        <v>0.49789079999999997</v>
      </c>
    </row>
    <row r="15" spans="2:24" ht="27" customHeight="1" thickBot="1" x14ac:dyDescent="0.6">
      <c r="B15" s="25"/>
      <c r="C15" s="87" t="s">
        <v>22</v>
      </c>
      <c r="D15" s="87"/>
      <c r="E15" s="18">
        <f>SUM(E8:E14)</f>
        <v>70</v>
      </c>
      <c r="F15" s="19"/>
      <c r="G15" s="19"/>
      <c r="H15" s="19"/>
      <c r="I15" s="19"/>
      <c r="J15" s="19"/>
      <c r="K15" s="18">
        <f>SUM(K8:K14)</f>
        <v>10058.4</v>
      </c>
      <c r="L15" s="29"/>
      <c r="M15" s="39">
        <f>SUM(M8:M14)</f>
        <v>3.9831263999999997</v>
      </c>
      <c r="N15" s="27"/>
      <c r="O15" s="18">
        <f>SUM(O8:O14)</f>
        <v>70</v>
      </c>
      <c r="P15" s="19"/>
      <c r="Q15" s="19"/>
      <c r="R15" s="19"/>
      <c r="S15" s="19"/>
      <c r="T15" s="19"/>
      <c r="U15" s="20">
        <f>SUM(U8:U14)</f>
        <v>3314.7000000000003</v>
      </c>
      <c r="V15" s="29"/>
      <c r="W15" s="39">
        <f>SUM(W8:W14)</f>
        <v>1.3126212000000002</v>
      </c>
      <c r="X15" s="34">
        <f>SUM(X8:X14)</f>
        <v>2.6705052</v>
      </c>
    </row>
    <row r="16" spans="2:24" ht="28.5" customHeight="1" thickBot="1" x14ac:dyDescent="0.6">
      <c r="J16" s="4"/>
      <c r="L16" t="s">
        <v>24</v>
      </c>
      <c r="R16" s="5"/>
      <c r="S16" s="6"/>
      <c r="W16" s="76" t="s">
        <v>23</v>
      </c>
      <c r="X16" s="77">
        <f>1-(U15/K15)</f>
        <v>0.67045454545454541</v>
      </c>
    </row>
    <row r="17" spans="2:10" x14ac:dyDescent="0.55000000000000004">
      <c r="B17" s="79"/>
      <c r="C17" s="80" t="s">
        <v>50</v>
      </c>
      <c r="J17" s="4"/>
    </row>
  </sheetData>
  <mergeCells count="3">
    <mergeCell ref="B1:J1"/>
    <mergeCell ref="D6:M6"/>
    <mergeCell ref="N6:W6"/>
  </mergeCells>
  <phoneticPr fontId="1"/>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3A39-68E9-47C2-9CE9-0B6AFB1789E6}">
  <sheetPr>
    <pageSetUpPr fitToPage="1"/>
  </sheetPr>
  <dimension ref="B1:O19"/>
  <sheetViews>
    <sheetView workbookViewId="0"/>
  </sheetViews>
  <sheetFormatPr defaultRowHeight="18" x14ac:dyDescent="0.55000000000000004"/>
  <cols>
    <col min="1" max="1" width="2.58203125" customWidth="1"/>
    <col min="2" max="2" width="11.1640625" customWidth="1"/>
    <col min="3" max="3" width="7" customWidth="1"/>
    <col min="4" max="4" width="15.4140625" customWidth="1"/>
    <col min="5" max="6" width="9" bestFit="1" customWidth="1"/>
    <col min="7" max="7" width="8.4140625" bestFit="1" customWidth="1"/>
    <col min="8" max="8" width="10.83203125" bestFit="1" customWidth="1"/>
    <col min="9" max="9" width="15.58203125" customWidth="1"/>
    <col min="10" max="11" width="9" bestFit="1" customWidth="1"/>
    <col min="12" max="12" width="8.4140625" bestFit="1" customWidth="1"/>
    <col min="13" max="13" width="11.4140625" customWidth="1"/>
    <col min="14" max="14" width="11.1640625" customWidth="1"/>
    <col min="15" max="15" width="14.33203125" customWidth="1"/>
  </cols>
  <sheetData>
    <row r="1" spans="2:15" ht="22.5" x14ac:dyDescent="0.55000000000000004">
      <c r="B1" s="91" t="s">
        <v>53</v>
      </c>
      <c r="C1" s="92"/>
      <c r="D1" s="92"/>
      <c r="E1" s="92"/>
      <c r="F1" s="92"/>
      <c r="G1" s="92"/>
      <c r="H1" s="92"/>
      <c r="I1" s="92"/>
      <c r="J1" s="92"/>
    </row>
    <row r="3" spans="2:15" ht="26.5" x14ac:dyDescent="0.55000000000000004">
      <c r="B3" s="82" t="s">
        <v>21</v>
      </c>
      <c r="C3" s="83" t="s">
        <v>0</v>
      </c>
      <c r="D3" s="84"/>
      <c r="E3" s="84"/>
      <c r="F3" s="84"/>
      <c r="G3" s="84"/>
      <c r="H3" s="84"/>
      <c r="I3" s="84"/>
    </row>
    <row r="4" spans="2:15" ht="22.5" x14ac:dyDescent="0.55000000000000004">
      <c r="B4" s="84"/>
      <c r="C4" s="83" t="s">
        <v>55</v>
      </c>
      <c r="D4" s="84"/>
      <c r="E4" s="84"/>
      <c r="F4" s="84"/>
      <c r="G4" s="84"/>
      <c r="H4" s="84"/>
      <c r="I4" s="84"/>
    </row>
    <row r="5" spans="2:15" ht="18.5" thickBot="1" x14ac:dyDescent="0.6">
      <c r="C5" t="s">
        <v>43</v>
      </c>
    </row>
    <row r="6" spans="2:15" x14ac:dyDescent="0.55000000000000004">
      <c r="B6" s="108"/>
      <c r="C6" s="109"/>
      <c r="D6" s="101" t="s">
        <v>25</v>
      </c>
      <c r="E6" s="102"/>
      <c r="F6" s="102"/>
      <c r="G6" s="102"/>
      <c r="H6" s="103"/>
      <c r="I6" s="101" t="s">
        <v>26</v>
      </c>
      <c r="J6" s="102"/>
      <c r="K6" s="102"/>
      <c r="L6" s="102"/>
      <c r="M6" s="103"/>
      <c r="N6" s="104" t="s">
        <v>27</v>
      </c>
      <c r="O6" s="105"/>
    </row>
    <row r="7" spans="2:15" ht="54.5" thickBot="1" x14ac:dyDescent="0.6">
      <c r="B7" s="43" t="s">
        <v>44</v>
      </c>
      <c r="C7" s="44" t="s">
        <v>45</v>
      </c>
      <c r="D7" s="43" t="s">
        <v>28</v>
      </c>
      <c r="E7" s="45" t="s">
        <v>29</v>
      </c>
      <c r="F7" s="46" t="s">
        <v>30</v>
      </c>
      <c r="G7" s="47" t="s">
        <v>9</v>
      </c>
      <c r="H7" s="64" t="s">
        <v>31</v>
      </c>
      <c r="I7" s="43" t="s">
        <v>28</v>
      </c>
      <c r="J7" s="45" t="s">
        <v>29</v>
      </c>
      <c r="K7" s="46" t="s">
        <v>30</v>
      </c>
      <c r="L7" s="15" t="s">
        <v>9</v>
      </c>
      <c r="M7" s="64" t="s">
        <v>31</v>
      </c>
      <c r="N7" s="46" t="s">
        <v>30</v>
      </c>
      <c r="O7" s="71" t="s">
        <v>31</v>
      </c>
    </row>
    <row r="8" spans="2:15" ht="18" customHeight="1" x14ac:dyDescent="0.55000000000000004">
      <c r="B8" s="106" t="s">
        <v>32</v>
      </c>
      <c r="C8" s="42" t="s">
        <v>33</v>
      </c>
      <c r="D8" s="106" t="s">
        <v>36</v>
      </c>
      <c r="E8" s="48">
        <v>976</v>
      </c>
      <c r="F8" s="48">
        <f>8919.9/3</f>
        <v>2973.2999999999997</v>
      </c>
      <c r="G8" s="110">
        <v>0.39600000000000002</v>
      </c>
      <c r="H8" s="65">
        <f>F8*G8/1000</f>
        <v>1.1774267999999999</v>
      </c>
      <c r="I8" s="107" t="s">
        <v>39</v>
      </c>
      <c r="J8" s="48">
        <f>E8</f>
        <v>976</v>
      </c>
      <c r="K8" s="48">
        <f>2275.5/3</f>
        <v>758.5</v>
      </c>
      <c r="L8" s="49">
        <v>0.39600000000000002</v>
      </c>
      <c r="M8" s="65">
        <f>K8*L8/1000</f>
        <v>0.30036600000000002</v>
      </c>
      <c r="N8" s="50">
        <f>F8-K8</f>
        <v>2214.7999999999997</v>
      </c>
      <c r="O8" s="72">
        <f>H8-M8</f>
        <v>0.87706079999999986</v>
      </c>
    </row>
    <row r="9" spans="2:15" x14ac:dyDescent="0.55000000000000004">
      <c r="B9" s="96"/>
      <c r="C9" s="51" t="s">
        <v>34</v>
      </c>
      <c r="D9" s="98"/>
      <c r="E9" s="52">
        <f>2904/3</f>
        <v>968</v>
      </c>
      <c r="F9" s="52">
        <f>10807.5/3</f>
        <v>3602.5</v>
      </c>
      <c r="G9" s="53">
        <v>0.39600000000000002</v>
      </c>
      <c r="H9" s="66">
        <f t="shared" ref="H9:H13" si="0">F9*G9/1000</f>
        <v>1.4265900000000002</v>
      </c>
      <c r="I9" s="98"/>
      <c r="J9" s="52">
        <f>E9</f>
        <v>968</v>
      </c>
      <c r="K9" s="52">
        <f>3307.9/3</f>
        <v>1102.6333333333334</v>
      </c>
      <c r="L9" s="53">
        <v>0.39600000000000002</v>
      </c>
      <c r="M9" s="66">
        <f t="shared" ref="M9:M13" si="1">K9*L9/1000</f>
        <v>0.43664280000000005</v>
      </c>
      <c r="N9" s="54">
        <f t="shared" ref="N9:N13" si="2">F9-K9</f>
        <v>2499.8666666666668</v>
      </c>
      <c r="O9" s="73">
        <f t="shared" ref="O9:O13" si="3">H9-M9</f>
        <v>0.98994720000000025</v>
      </c>
    </row>
    <row r="10" spans="2:15" x14ac:dyDescent="0.55000000000000004">
      <c r="B10" s="96" t="s">
        <v>46</v>
      </c>
      <c r="C10" s="51" t="s">
        <v>33</v>
      </c>
      <c r="D10" s="97" t="s">
        <v>37</v>
      </c>
      <c r="E10" s="52">
        <v>349</v>
      </c>
      <c r="F10" s="52">
        <v>888.9</v>
      </c>
      <c r="G10" s="53">
        <v>0.39600000000000002</v>
      </c>
      <c r="H10" s="66">
        <f t="shared" si="0"/>
        <v>0.35200440000000005</v>
      </c>
      <c r="I10" s="97" t="s">
        <v>40</v>
      </c>
      <c r="J10" s="52">
        <f t="shared" ref="J10:J13" si="4">E10</f>
        <v>349</v>
      </c>
      <c r="K10" s="52">
        <v>162.9</v>
      </c>
      <c r="L10" s="53">
        <v>0.39600000000000002</v>
      </c>
      <c r="M10" s="66">
        <f t="shared" si="1"/>
        <v>6.4508400000000007E-2</v>
      </c>
      <c r="N10" s="54">
        <f t="shared" si="2"/>
        <v>726</v>
      </c>
      <c r="O10" s="73">
        <f t="shared" si="3"/>
        <v>0.28749600000000003</v>
      </c>
    </row>
    <row r="11" spans="2:15" x14ac:dyDescent="0.55000000000000004">
      <c r="B11" s="96"/>
      <c r="C11" s="51" t="s">
        <v>34</v>
      </c>
      <c r="D11" s="98"/>
      <c r="E11" s="52">
        <v>346</v>
      </c>
      <c r="F11" s="52">
        <v>660.4</v>
      </c>
      <c r="G11" s="53">
        <v>0.39600000000000002</v>
      </c>
      <c r="H11" s="66">
        <f t="shared" si="0"/>
        <v>0.26151839999999998</v>
      </c>
      <c r="I11" s="98"/>
      <c r="J11" s="52">
        <f t="shared" si="4"/>
        <v>346</v>
      </c>
      <c r="K11" s="52">
        <v>97.7</v>
      </c>
      <c r="L11" s="53">
        <v>0.39600000000000002</v>
      </c>
      <c r="M11" s="66">
        <f t="shared" si="1"/>
        <v>3.86892E-2</v>
      </c>
      <c r="N11" s="54">
        <f t="shared" si="2"/>
        <v>562.69999999999993</v>
      </c>
      <c r="O11" s="73">
        <f t="shared" si="3"/>
        <v>0.22282919999999998</v>
      </c>
    </row>
    <row r="12" spans="2:15" x14ac:dyDescent="0.55000000000000004">
      <c r="B12" s="96" t="s">
        <v>35</v>
      </c>
      <c r="C12" s="51" t="s">
        <v>33</v>
      </c>
      <c r="D12" s="97" t="s">
        <v>38</v>
      </c>
      <c r="E12" s="52">
        <v>436</v>
      </c>
      <c r="F12" s="52">
        <v>2440.5</v>
      </c>
      <c r="G12" s="111">
        <v>0.39600000000000002</v>
      </c>
      <c r="H12" s="66">
        <f t="shared" si="0"/>
        <v>0.96643800000000013</v>
      </c>
      <c r="I12" s="97" t="s">
        <v>41</v>
      </c>
      <c r="J12" s="52">
        <f t="shared" si="4"/>
        <v>436</v>
      </c>
      <c r="K12" s="52">
        <v>450.4</v>
      </c>
      <c r="L12" s="111">
        <v>0.39600000000000002</v>
      </c>
      <c r="M12" s="66">
        <f t="shared" si="1"/>
        <v>0.1783584</v>
      </c>
      <c r="N12" s="54">
        <f t="shared" si="2"/>
        <v>1990.1</v>
      </c>
      <c r="O12" s="73">
        <f t="shared" si="3"/>
        <v>0.7880796000000001</v>
      </c>
    </row>
    <row r="13" spans="2:15" ht="18.5" thickBot="1" x14ac:dyDescent="0.6">
      <c r="B13" s="99"/>
      <c r="C13" s="55" t="s">
        <v>34</v>
      </c>
      <c r="D13" s="100"/>
      <c r="E13" s="56">
        <v>432</v>
      </c>
      <c r="F13" s="56">
        <v>1785.7</v>
      </c>
      <c r="G13" s="57">
        <v>0.39600000000000002</v>
      </c>
      <c r="H13" s="67">
        <f t="shared" si="0"/>
        <v>0.70713720000000002</v>
      </c>
      <c r="I13" s="100"/>
      <c r="J13" s="56">
        <f t="shared" si="4"/>
        <v>432</v>
      </c>
      <c r="K13" s="56">
        <v>237.9</v>
      </c>
      <c r="L13" s="57">
        <v>0.39600000000000002</v>
      </c>
      <c r="M13" s="67">
        <f t="shared" si="1"/>
        <v>9.4208400000000012E-2</v>
      </c>
      <c r="N13" s="58">
        <f t="shared" si="2"/>
        <v>1547.8</v>
      </c>
      <c r="O13" s="74">
        <f t="shared" si="3"/>
        <v>0.61292880000000005</v>
      </c>
    </row>
    <row r="14" spans="2:15" ht="18.5" thickBot="1" x14ac:dyDescent="0.6">
      <c r="B14" s="59"/>
      <c r="C14" s="60"/>
      <c r="D14" s="59"/>
      <c r="E14" s="61"/>
      <c r="F14" s="61">
        <f>SUM(F8:F13)</f>
        <v>12351.3</v>
      </c>
      <c r="G14" s="62"/>
      <c r="H14" s="68">
        <f>SUM(H8:H13)</f>
        <v>4.8911148000000004</v>
      </c>
      <c r="I14" s="59"/>
      <c r="J14" s="61"/>
      <c r="K14" s="61">
        <f>SUM(K8:K13)</f>
        <v>2810.0333333333338</v>
      </c>
      <c r="L14" s="62"/>
      <c r="M14" s="68">
        <f>SUM(M8:M13)</f>
        <v>1.1127732000000001</v>
      </c>
      <c r="N14" s="63">
        <f>SUM(N8:N13)</f>
        <v>9541.2666666666646</v>
      </c>
      <c r="O14" s="75">
        <f>SUM(O8:O13)</f>
        <v>3.7783416000000005</v>
      </c>
    </row>
    <row r="15" spans="2:15" ht="18.5" thickBot="1" x14ac:dyDescent="0.6">
      <c r="G15" t="s">
        <v>24</v>
      </c>
      <c r="N15" s="69" t="s">
        <v>42</v>
      </c>
      <c r="O15" s="70">
        <f>O14/H14</f>
        <v>0.77249088490010498</v>
      </c>
    </row>
    <row r="17" spans="2:2" x14ac:dyDescent="0.55000000000000004">
      <c r="B17" s="78" t="s">
        <v>47</v>
      </c>
    </row>
    <row r="18" spans="2:2" x14ac:dyDescent="0.55000000000000004">
      <c r="B18" s="78" t="s">
        <v>48</v>
      </c>
    </row>
    <row r="19" spans="2:2" x14ac:dyDescent="0.55000000000000004">
      <c r="B19" s="78" t="s">
        <v>49</v>
      </c>
    </row>
  </sheetData>
  <mergeCells count="14">
    <mergeCell ref="N6:O6"/>
    <mergeCell ref="B8:B9"/>
    <mergeCell ref="D8:D9"/>
    <mergeCell ref="I8:I9"/>
    <mergeCell ref="B6:C6"/>
    <mergeCell ref="B1:J1"/>
    <mergeCell ref="B10:B11"/>
    <mergeCell ref="D10:D11"/>
    <mergeCell ref="I10:I11"/>
    <mergeCell ref="B12:B13"/>
    <mergeCell ref="D12:D13"/>
    <mergeCell ref="I12:I13"/>
    <mergeCell ref="D6:H6"/>
    <mergeCell ref="I6:M6"/>
  </mergeCells>
  <phoneticPr fontId="1"/>
  <pageMargins left="0.7" right="0.7" top="0.75" bottom="0.75" header="0.3" footer="0.3"/>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照明</vt:lpstr>
      <vt:lpstr>空調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秀幸 長崎</dc:creator>
  <cp:lastModifiedBy>秀幸 長崎</cp:lastModifiedBy>
  <cp:lastPrinted>2026-08-04T01:49:34Z</cp:lastPrinted>
  <dcterms:created xsi:type="dcterms:W3CDTF">2024-11-25T01:57:40Z</dcterms:created>
  <dcterms:modified xsi:type="dcterms:W3CDTF">2026-08-04T02:39:18Z</dcterms:modified>
</cp:coreProperties>
</file>